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vize react\"/>
    </mc:Choice>
  </mc:AlternateContent>
  <bookViews>
    <workbookView xWindow="-120" yWindow="-120" windowWidth="15600" windowHeight="11760" tabRatio="367"/>
  </bookViews>
  <sheets>
    <sheet name="apa si canalizare" sheetId="5" r:id="rId1"/>
  </sheets>
  <definedNames>
    <definedName name="_xlnm.Print_Area" localSheetId="0">'apa si canalizare'!$A$1:$I$72</definedName>
  </definedNames>
  <calcPr calcId="152511"/>
</workbook>
</file>

<file path=xl/calcChain.xml><?xml version="1.0" encoding="utf-8"?>
<calcChain xmlns="http://schemas.openxmlformats.org/spreadsheetml/2006/main">
  <c r="H37" i="5" l="1"/>
  <c r="H35" i="5"/>
  <c r="H36" i="5"/>
  <c r="F37" i="5"/>
  <c r="D67" i="5"/>
  <c r="F40" i="5"/>
  <c r="G46" i="5"/>
  <c r="D18" i="5"/>
  <c r="D25" i="5"/>
  <c r="D34" i="5"/>
  <c r="E36" i="5"/>
  <c r="D38" i="5" l="1"/>
  <c r="F56" i="5"/>
  <c r="F49" i="5"/>
  <c r="F50" i="5"/>
  <c r="G56" i="5" l="1"/>
  <c r="D13" i="5"/>
  <c r="F13" i="5" l="1"/>
  <c r="G13" i="5" l="1"/>
  <c r="E11" i="5" l="1"/>
  <c r="G37" i="5" l="1"/>
  <c r="F36" i="5"/>
  <c r="G36" i="5" s="1"/>
  <c r="E15" i="5"/>
  <c r="E37" i="5"/>
  <c r="E23" i="5"/>
  <c r="E10" i="5"/>
  <c r="E12" i="5"/>
  <c r="E32" i="5"/>
  <c r="E24" i="5"/>
  <c r="E19" i="5"/>
  <c r="F25" i="5"/>
  <c r="H56" i="5"/>
  <c r="G52" i="5"/>
  <c r="H52" i="5" s="1"/>
  <c r="D48" i="5"/>
  <c r="E56" i="5"/>
  <c r="E55" i="5"/>
  <c r="E54" i="5"/>
  <c r="E52" i="5"/>
  <c r="G55" i="5"/>
  <c r="H55" i="5" s="1"/>
  <c r="E49" i="5"/>
  <c r="E40" i="5"/>
  <c r="F34" i="5"/>
  <c r="F33" i="5"/>
  <c r="F32" i="5"/>
  <c r="G32" i="5" s="1"/>
  <c r="H32" i="5" s="1"/>
  <c r="E31" i="5"/>
  <c r="F31" i="5"/>
  <c r="G31" i="5" s="1"/>
  <c r="H31" i="5" s="1"/>
  <c r="E30" i="5"/>
  <c r="F30" i="5"/>
  <c r="G30" i="5" s="1"/>
  <c r="H30" i="5" s="1"/>
  <c r="E29" i="5"/>
  <c r="F29" i="5"/>
  <c r="G29" i="5" s="1"/>
  <c r="H29" i="5" s="1"/>
  <c r="H27" i="5"/>
  <c r="E28" i="5"/>
  <c r="F28" i="5"/>
  <c r="G28" i="5" s="1"/>
  <c r="H28" i="5" s="1"/>
  <c r="E27" i="5"/>
  <c r="F27" i="5"/>
  <c r="F24" i="5"/>
  <c r="G24" i="5" s="1"/>
  <c r="H24" i="5" s="1"/>
  <c r="F23" i="5"/>
  <c r="G23" i="5" s="1"/>
  <c r="H23" i="5" s="1"/>
  <c r="G22" i="5"/>
  <c r="H26" i="5"/>
  <c r="E21" i="5"/>
  <c r="F21" i="5"/>
  <c r="F19" i="5"/>
  <c r="E18" i="5" l="1"/>
  <c r="E13" i="5"/>
  <c r="E48" i="5"/>
  <c r="F48" i="5"/>
  <c r="F57" i="5" s="1"/>
  <c r="F18" i="5"/>
  <c r="F38" i="5" s="1"/>
  <c r="F62" i="5" s="1"/>
  <c r="G21" i="5"/>
  <c r="H21" i="5" s="1"/>
  <c r="H22" i="5"/>
  <c r="E34" i="5"/>
  <c r="G34" i="5"/>
  <c r="D46" i="5"/>
  <c r="G49" i="5"/>
  <c r="H49" i="5" s="1"/>
  <c r="G25" i="5"/>
  <c r="H25" i="5" s="1"/>
  <c r="D16" i="5"/>
  <c r="F15" i="5"/>
  <c r="F16" i="5" s="1"/>
  <c r="G40" i="5"/>
  <c r="H40" i="5" s="1"/>
  <c r="G50" i="5"/>
  <c r="H50" i="5" s="1"/>
  <c r="F42" i="5"/>
  <c r="F41" i="5"/>
  <c r="G41" i="5" s="1"/>
  <c r="H41" i="5" s="1"/>
  <c r="F12" i="5"/>
  <c r="G12" i="5" s="1"/>
  <c r="H12" i="5" s="1"/>
  <c r="F11" i="5"/>
  <c r="G11" i="5" s="1"/>
  <c r="H11" i="5" s="1"/>
  <c r="G19" i="5"/>
  <c r="E41" i="5"/>
  <c r="E33" i="5"/>
  <c r="E25" i="5"/>
  <c r="G33" i="5"/>
  <c r="G38" i="5" s="1"/>
  <c r="F26" i="5"/>
  <c r="E26" i="5"/>
  <c r="F10" i="5"/>
  <c r="G10" i="5" s="1"/>
  <c r="H10" i="5" s="1"/>
  <c r="E59" i="5"/>
  <c r="E60" i="5"/>
  <c r="E16" i="5"/>
  <c r="F59" i="5"/>
  <c r="G59" i="5" s="1"/>
  <c r="H59" i="5" s="1"/>
  <c r="G54" i="5"/>
  <c r="H54" i="5" s="1"/>
  <c r="F45" i="5"/>
  <c r="G45" i="5" s="1"/>
  <c r="H45" i="5" s="1"/>
  <c r="F44" i="5"/>
  <c r="G44" i="5" s="1"/>
  <c r="H44" i="5" s="1"/>
  <c r="F43" i="5"/>
  <c r="G43" i="5" s="1"/>
  <c r="H43" i="5" s="1"/>
  <c r="E45" i="5"/>
  <c r="E44" i="5"/>
  <c r="E43" i="5"/>
  <c r="E42" i="5"/>
  <c r="D61" i="5"/>
  <c r="F61" i="5" s="1"/>
  <c r="G61" i="5" s="1"/>
  <c r="H61" i="5" s="1"/>
  <c r="F60" i="5"/>
  <c r="G60" i="5" s="1"/>
  <c r="H60" i="5" s="1"/>
  <c r="D63" i="5" l="1"/>
  <c r="F63" i="5" s="1"/>
  <c r="G63" i="5" s="1"/>
  <c r="H63" i="5" s="1"/>
  <c r="G18" i="5"/>
  <c r="H18" i="5" s="1"/>
  <c r="H33" i="5"/>
  <c r="E38" i="5"/>
  <c r="F46" i="5"/>
  <c r="H46" i="5" s="1"/>
  <c r="G48" i="5"/>
  <c r="G42" i="5"/>
  <c r="H42" i="5" s="1"/>
  <c r="G15" i="5"/>
  <c r="H34" i="5"/>
  <c r="H19" i="5"/>
  <c r="H13" i="5"/>
  <c r="E61" i="5"/>
  <c r="E46" i="5"/>
  <c r="E63" i="5" l="1"/>
  <c r="H15" i="5"/>
  <c r="H16" i="5" s="1"/>
  <c r="H48" i="5"/>
  <c r="D51" i="5"/>
  <c r="E53" i="5"/>
  <c r="H38" i="5"/>
  <c r="G53" i="5"/>
  <c r="H53" i="5" s="1"/>
  <c r="G51" i="5" l="1"/>
  <c r="G57" i="5" s="1"/>
  <c r="G62" i="5" s="1"/>
  <c r="E51" i="5"/>
  <c r="D57" i="5"/>
  <c r="D62" i="5" s="1"/>
  <c r="H51" i="5" l="1"/>
  <c r="H62" i="5"/>
  <c r="E57" i="5"/>
  <c r="E62" i="5" s="1"/>
  <c r="H57" i="5" l="1"/>
  <c r="F35" i="5"/>
  <c r="G35" i="5" s="1"/>
  <c r="E35" i="5"/>
</calcChain>
</file>

<file path=xl/sharedStrings.xml><?xml version="1.0" encoding="utf-8"?>
<sst xmlns="http://schemas.openxmlformats.org/spreadsheetml/2006/main" count="95" uniqueCount="93">
  <si>
    <t>Capitolul 1 - Cheltuieli pentru obţinerea şi amenajarea terenului</t>
  </si>
  <si>
    <t>Capitolul 2 - Cheltuieli pentru asigurarea utilitatilor necesare obiectivului</t>
  </si>
  <si>
    <t>Capitolul 3 - Cheltuieli pentru proiectare şi asistenţă tehnică</t>
  </si>
  <si>
    <t>Capitolul 5 - Alte cheltuieli</t>
  </si>
  <si>
    <t>DIN CARE C+M</t>
  </si>
  <si>
    <t>crt.</t>
  </si>
  <si>
    <t>Nr.
Crt.</t>
  </si>
  <si>
    <t xml:space="preserve"> Obţinerea terenului</t>
  </si>
  <si>
    <t xml:space="preserve"> Amenajarea terenului </t>
  </si>
  <si>
    <t xml:space="preserve"> Amenajări pentru protecţia mediului</t>
  </si>
  <si>
    <t xml:space="preserve"> Construirea de reţele exterioare pentru conectarea la utilităţi (energie electrică, telecomunicaţii)</t>
  </si>
  <si>
    <t xml:space="preserve"> Construcţii si instalatii</t>
  </si>
  <si>
    <t xml:space="preserve"> Montare utilaj tehnologic</t>
  </si>
  <si>
    <t xml:space="preserve"> Dotări</t>
  </si>
  <si>
    <t xml:space="preserve"> Organizarea procedurilor de achizitie a lucrarilor</t>
  </si>
  <si>
    <t>Valoare (fara TVA)</t>
  </si>
  <si>
    <t>TVA</t>
  </si>
  <si>
    <t xml:space="preserve">DENUMIREA CAPITOLELOR SI SUBCAPITOLELOR DE CHELTUIELI   </t>
  </si>
  <si>
    <t>TOTAL CAPITOL 1</t>
  </si>
  <si>
    <t>TOTAL CAPITOL 2</t>
  </si>
  <si>
    <t>TOTAL CAPITOL 3</t>
  </si>
  <si>
    <t xml:space="preserve"> Utilaje , echipamente tehnologice si functionale cu montaj</t>
  </si>
  <si>
    <t xml:space="preserve"> Utilaje fara montaj si echipamente de transport </t>
  </si>
  <si>
    <t>Active necorporale</t>
  </si>
  <si>
    <t>TOTAL CAPITOL 4</t>
  </si>
  <si>
    <t>Comision, taxe, cote legale, costul creditului</t>
  </si>
  <si>
    <t>Cheltuieli diverse şi neprevăzute</t>
  </si>
  <si>
    <t>TOTAL CAPITOL 5</t>
  </si>
  <si>
    <t>Capitolul 6 - Cheltuieli pentru probe tehnologice si teste si predare la beneficiar</t>
  </si>
  <si>
    <t>TOTAL CAPITOL 6</t>
  </si>
  <si>
    <t>TOTAL GENERAL</t>
  </si>
  <si>
    <t>Valoare (inclusiv TVA)</t>
  </si>
  <si>
    <t xml:space="preserve"> Probe tehnologice</t>
  </si>
  <si>
    <t xml:space="preserve"> Pregătirea personalului de exploatare</t>
  </si>
  <si>
    <t xml:space="preserve">mii lei </t>
  </si>
  <si>
    <t>mii euro</t>
  </si>
  <si>
    <t>mii lei</t>
  </si>
  <si>
    <t>Capitolul 4 - Cheltuieli pentru investitia de baza</t>
  </si>
  <si>
    <t xml:space="preserve"> Organizare de şantier</t>
  </si>
  <si>
    <t xml:space="preserve"> Consultanţă </t>
  </si>
  <si>
    <t>5.2.1</t>
  </si>
  <si>
    <t>5.2.2</t>
  </si>
  <si>
    <t>5.2.3</t>
  </si>
  <si>
    <t>5.1.1</t>
  </si>
  <si>
    <t>5.1.2</t>
  </si>
  <si>
    <t xml:space="preserve">Lucrari de constructii </t>
  </si>
  <si>
    <t>Cheltuieli conexe organizarii santierului</t>
  </si>
  <si>
    <t xml:space="preserve"> Asistenta tehnica dirig santier</t>
  </si>
  <si>
    <t>Beneficiar:</t>
  </si>
  <si>
    <t>Orasul Brosteni</t>
  </si>
  <si>
    <t xml:space="preserve">             in  lei/euro la cursul BNR</t>
  </si>
  <si>
    <t xml:space="preserve">Studii </t>
  </si>
  <si>
    <t>3,1,1</t>
  </si>
  <si>
    <t xml:space="preserve">studii de teren </t>
  </si>
  <si>
    <t>3,1,2</t>
  </si>
  <si>
    <t>raport privind impactul asupra mediului</t>
  </si>
  <si>
    <t>3,1,3</t>
  </si>
  <si>
    <t>alte studii specifice</t>
  </si>
  <si>
    <t>expertiza tehnica</t>
  </si>
  <si>
    <t>certificarea performantei  energetice</t>
  </si>
  <si>
    <t xml:space="preserve">Proiectare </t>
  </si>
  <si>
    <t>3,5,1</t>
  </si>
  <si>
    <t>3,5,2</t>
  </si>
  <si>
    <t>3,5,3</t>
  </si>
  <si>
    <t>Studiu de fezabilitate/DALI</t>
  </si>
  <si>
    <t>3,5,4</t>
  </si>
  <si>
    <t>documentatii-suport si cheltuieli pentru obtinerea de avize,acorduri si autorizatii</t>
  </si>
  <si>
    <t>Documentatii tehnice necesare in vederea obținerii autorizatiilor/acordurilor/avizelor</t>
  </si>
  <si>
    <t>3,5,5</t>
  </si>
  <si>
    <t>3,5,6</t>
  </si>
  <si>
    <t>3,8,1</t>
  </si>
  <si>
    <t>3,8,2</t>
  </si>
  <si>
    <t xml:space="preserve">asistenta tehnica </t>
  </si>
  <si>
    <t>Comisioanele si dobanzile aferente creditului bancii finanțatoare</t>
  </si>
  <si>
    <t>Cota aferenta ISC pentru controlul calitatii in constructii</t>
  </si>
  <si>
    <t>Cota aferenta ISC pentru controlul statului in amenajarea teritoriului, urbanism și pentru autorizarea lucarilor de constructii</t>
  </si>
  <si>
    <t>5,2,4</t>
  </si>
  <si>
    <t>cota aferenta Casei sociale a constructorului CSC</t>
  </si>
  <si>
    <t xml:space="preserve">         Proiectant:</t>
  </si>
  <si>
    <t xml:space="preserve">Nota: </t>
  </si>
  <si>
    <t>Cap.1, cap.3 cu exceptia PT + DE , cap.5.1.2, cap.6 nu se finanțează prin PNDL, se vor finanta din bugetul local</t>
  </si>
  <si>
    <t>lei in data de 24.06.2016</t>
  </si>
  <si>
    <t>pentru participarea proiectantului la fazele incluse in programul de control al lucrarilor de executie avizat de ISC</t>
  </si>
  <si>
    <t>3,8,1.1</t>
  </si>
  <si>
    <t xml:space="preserve"> Asistenta tehnica proiectant din partea proiectantului</t>
  </si>
  <si>
    <t xml:space="preserve"> </t>
  </si>
  <si>
    <t>Proiect tehnic si detalii de executie</t>
  </si>
  <si>
    <t>Verificarea de calitate a proiectului tehnic si detaliilor de execuție</t>
  </si>
  <si>
    <t>Studiu prefezabilitate</t>
  </si>
  <si>
    <t>Tema de proiectare</t>
  </si>
  <si>
    <t>Valoare cofinantare buget local (inclusiv TVA) :</t>
  </si>
  <si>
    <t xml:space="preserve">Valoare finantare buget de stat conform contract finantare (inclusiv TVA) </t>
  </si>
  <si>
    <t xml:space="preserve">DEVIZ GENERAL ACTUALIZAT IN URMA PROCEDURILOR DE ACHIZITIE PUBLICĂ PRIVIND CHELTUIELILE  NECESARE  REALIZARII obiectivului: REABILITARE ȘI MODERNIZARE ȘCOALA CU CLASELE I-IV, LOC. DÂRMOXA,  ORAȘ BROȘTENI, JUDETUL SUCEAVA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</si>
</sst>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#\ ###"/>
    <numFmt numFmtId="165" formatCode="###\ ###\ ###\ ###"/>
    <numFmt numFmtId="166" formatCode="#,##0.000"/>
    <numFmt numFmtId="167" formatCode="#,##0.0000"/>
  </numFmts>
  <fonts count="15" x14ac:knownFonts="1">
    <font>
      <sz val="10"/>
      <name val="Arial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sz val="12"/>
      <color theme="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2" fillId="0" borderId="0" xfId="0" applyFont="1" applyBorder="1"/>
    <xf numFmtId="167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2" fontId="2" fillId="0" borderId="0" xfId="0" applyNumberFormat="1" applyFont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justify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Border="1" applyAlignment="1">
      <alignment horizontal="right" vertical="center" wrapText="1"/>
    </xf>
    <xf numFmtId="166" fontId="6" fillId="0" borderId="0" xfId="0" applyNumberFormat="1" applyFont="1" applyBorder="1" applyAlignment="1">
      <alignment horizontal="right" vertical="center"/>
    </xf>
    <xf numFmtId="0" fontId="8" fillId="0" borderId="1" xfId="0" applyFont="1" applyBorder="1"/>
    <xf numFmtId="0" fontId="9" fillId="0" borderId="1" xfId="0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 applyProtection="1">
      <alignment horizontal="right" vertical="center" wrapText="1"/>
      <protection locked="0"/>
    </xf>
    <xf numFmtId="166" fontId="9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/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 applyProtection="1">
      <alignment horizontal="right" vertical="center" wrapText="1"/>
      <protection locked="0"/>
    </xf>
    <xf numFmtId="166" fontId="8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 applyProtection="1">
      <alignment horizontal="right" vertical="center" wrapText="1"/>
      <protection locked="0"/>
    </xf>
    <xf numFmtId="166" fontId="11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Border="1"/>
    <xf numFmtId="0" fontId="11" fillId="0" borderId="1" xfId="0" applyFont="1" applyBorder="1"/>
    <xf numFmtId="166" fontId="11" fillId="0" borderId="1" xfId="0" applyNumberFormat="1" applyFont="1" applyBorder="1" applyAlignment="1" applyProtection="1">
      <alignment horizontal="right" vertical="center" wrapText="1"/>
    </xf>
    <xf numFmtId="166" fontId="13" fillId="0" borderId="1" xfId="0" applyNumberFormat="1" applyFont="1" applyBorder="1" applyAlignment="1" applyProtection="1">
      <alignment horizontal="right" vertical="center" wrapText="1"/>
      <protection locked="0"/>
    </xf>
    <xf numFmtId="166" fontId="13" fillId="0" borderId="1" xfId="0" applyNumberFormat="1" applyFont="1" applyBorder="1" applyAlignment="1">
      <alignment horizontal="right" vertical="center"/>
    </xf>
    <xf numFmtId="165" fontId="12" fillId="0" borderId="0" xfId="0" applyNumberFormat="1" applyFont="1" applyBorder="1"/>
    <xf numFmtId="2" fontId="12" fillId="0" borderId="0" xfId="0" applyNumberFormat="1" applyFont="1" applyBorder="1"/>
    <xf numFmtId="0" fontId="14" fillId="0" borderId="0" xfId="0" applyFont="1"/>
    <xf numFmtId="0" fontId="14" fillId="0" borderId="0" xfId="0" applyFont="1" applyAlignment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2" fontId="14" fillId="0" borderId="0" xfId="0" applyNumberFormat="1" applyFont="1"/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tabSelected="1" topLeftCell="A34" zoomScale="78" zoomScaleNormal="78" zoomScaleSheetLayoutView="70" workbookViewId="0">
      <selection activeCell="D67" sqref="D67"/>
    </sheetView>
  </sheetViews>
  <sheetFormatPr defaultRowHeight="15" x14ac:dyDescent="0.2"/>
  <cols>
    <col min="1" max="1" width="14.28515625" style="1" customWidth="1"/>
    <col min="2" max="2" width="9.7109375" style="1" customWidth="1"/>
    <col min="3" max="3" width="51.7109375" style="1" customWidth="1"/>
    <col min="4" max="4" width="17" style="1" bestFit="1" customWidth="1"/>
    <col min="5" max="5" width="19" style="1" customWidth="1"/>
    <col min="6" max="6" width="17.85546875" style="1" customWidth="1"/>
    <col min="7" max="7" width="21.5703125" style="1" customWidth="1"/>
    <col min="8" max="8" width="21" style="1" customWidth="1"/>
    <col min="9" max="9" width="9.140625" style="1" hidden="1" customWidth="1"/>
    <col min="10" max="12" width="9.140625" style="1"/>
    <col min="13" max="13" width="12.85546875" style="1" customWidth="1"/>
    <col min="14" max="14" width="9.140625" style="1"/>
    <col min="15" max="15" width="19.140625" style="1" customWidth="1"/>
    <col min="16" max="16384" width="9.140625" style="1"/>
  </cols>
  <sheetData>
    <row r="1" spans="2:15" x14ac:dyDescent="0.2">
      <c r="C1" s="2"/>
      <c r="D1" s="2"/>
      <c r="E1" s="3"/>
      <c r="F1" s="2"/>
    </row>
    <row r="2" spans="2:15" ht="31.5" customHeight="1" x14ac:dyDescent="0.2">
      <c r="C2" s="78" t="s">
        <v>92</v>
      </c>
      <c r="D2" s="78"/>
      <c r="E2" s="78"/>
      <c r="F2" s="78"/>
      <c r="G2" s="78"/>
      <c r="H2" s="78"/>
    </row>
    <row r="3" spans="2:15" ht="15.75" x14ac:dyDescent="0.25">
      <c r="B3" s="4"/>
      <c r="C3" s="79" t="s">
        <v>50</v>
      </c>
      <c r="D3" s="79"/>
      <c r="E3" s="5">
        <v>4.5366</v>
      </c>
      <c r="F3" s="80" t="s">
        <v>81</v>
      </c>
      <c r="G3" s="80"/>
      <c r="H3" s="80"/>
    </row>
    <row r="4" spans="2:15" ht="15.75" x14ac:dyDescent="0.25">
      <c r="B4" s="4"/>
      <c r="C4" s="26"/>
      <c r="D4" s="26"/>
      <c r="E4" s="5"/>
      <c r="F4" s="27"/>
      <c r="G4" s="27"/>
      <c r="H4" s="27"/>
    </row>
    <row r="5" spans="2:15" x14ac:dyDescent="0.2">
      <c r="B5" s="81" t="s">
        <v>6</v>
      </c>
      <c r="C5" s="81" t="s">
        <v>17</v>
      </c>
      <c r="D5" s="81" t="s">
        <v>15</v>
      </c>
      <c r="E5" s="81"/>
      <c r="F5" s="81" t="s">
        <v>16</v>
      </c>
      <c r="G5" s="82" t="s">
        <v>31</v>
      </c>
      <c r="H5" s="82"/>
    </row>
    <row r="6" spans="2:15" x14ac:dyDescent="0.2">
      <c r="B6" s="81" t="s">
        <v>5</v>
      </c>
      <c r="C6" s="81"/>
      <c r="D6" s="81"/>
      <c r="E6" s="81"/>
      <c r="F6" s="81"/>
      <c r="G6" s="82"/>
      <c r="H6" s="82"/>
    </row>
    <row r="7" spans="2:15" ht="15.75" x14ac:dyDescent="0.25">
      <c r="B7" s="81"/>
      <c r="C7" s="81"/>
      <c r="D7" s="6" t="s">
        <v>34</v>
      </c>
      <c r="E7" s="7" t="s">
        <v>35</v>
      </c>
      <c r="F7" s="6" t="s">
        <v>36</v>
      </c>
      <c r="G7" s="8" t="s">
        <v>36</v>
      </c>
      <c r="H7" s="8" t="s">
        <v>35</v>
      </c>
    </row>
    <row r="8" spans="2:15" x14ac:dyDescent="0.2"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9">
        <v>6</v>
      </c>
      <c r="H8" s="9">
        <v>7</v>
      </c>
    </row>
    <row r="9" spans="2:15" x14ac:dyDescent="0.2">
      <c r="B9" s="83" t="s">
        <v>0</v>
      </c>
      <c r="C9" s="83"/>
      <c r="D9" s="83"/>
      <c r="E9" s="83"/>
      <c r="F9" s="83"/>
      <c r="G9" s="83"/>
      <c r="H9" s="83"/>
    </row>
    <row r="10" spans="2:15" x14ac:dyDescent="0.2">
      <c r="B10" s="31">
        <v>1.1000000000000001</v>
      </c>
      <c r="C10" s="32" t="s">
        <v>7</v>
      </c>
      <c r="D10" s="33">
        <v>0</v>
      </c>
      <c r="E10" s="34">
        <f>D10/E3</f>
        <v>0</v>
      </c>
      <c r="F10" s="35">
        <f>D10*0.2</f>
        <v>0</v>
      </c>
      <c r="G10" s="36">
        <f>D10+F10</f>
        <v>0</v>
      </c>
      <c r="H10" s="36">
        <f>G10/E$3</f>
        <v>0</v>
      </c>
    </row>
    <row r="11" spans="2:15" x14ac:dyDescent="0.2">
      <c r="B11" s="31">
        <v>1.2</v>
      </c>
      <c r="C11" s="32" t="s">
        <v>8</v>
      </c>
      <c r="D11" s="33">
        <v>0</v>
      </c>
      <c r="E11" s="34">
        <f>D11/E3</f>
        <v>0</v>
      </c>
      <c r="F11" s="35">
        <f>D11*0.19</f>
        <v>0</v>
      </c>
      <c r="G11" s="36">
        <f t="shared" ref="G11:G61" si="0">D11+F11</f>
        <v>0</v>
      </c>
      <c r="H11" s="36">
        <f>G11/E3</f>
        <v>0</v>
      </c>
    </row>
    <row r="12" spans="2:15" ht="15.75" customHeight="1" x14ac:dyDescent="0.2">
      <c r="B12" s="31">
        <v>1.3</v>
      </c>
      <c r="C12" s="37" t="s">
        <v>9</v>
      </c>
      <c r="D12" s="33">
        <v>0</v>
      </c>
      <c r="E12" s="34">
        <f>D12/E3</f>
        <v>0</v>
      </c>
      <c r="F12" s="35">
        <f>D12*0.19</f>
        <v>0</v>
      </c>
      <c r="G12" s="36">
        <f t="shared" si="0"/>
        <v>0</v>
      </c>
      <c r="H12" s="36">
        <f>G12/E3</f>
        <v>0</v>
      </c>
    </row>
    <row r="13" spans="2:15" s="62" customFormat="1" x14ac:dyDescent="0.2">
      <c r="B13" s="84" t="s">
        <v>18</v>
      </c>
      <c r="C13" s="84"/>
      <c r="D13" s="51">
        <f>SUM(D11:D12)</f>
        <v>0</v>
      </c>
      <c r="E13" s="57">
        <f>SUM(E10:E12)</f>
        <v>0</v>
      </c>
      <c r="F13" s="53">
        <f>D13*0.19</f>
        <v>0</v>
      </c>
      <c r="G13" s="53">
        <f>D13+F13</f>
        <v>0</v>
      </c>
      <c r="H13" s="53">
        <f>G13/E$3</f>
        <v>0</v>
      </c>
    </row>
    <row r="14" spans="2:15" x14ac:dyDescent="0.2">
      <c r="B14" s="83" t="s">
        <v>1</v>
      </c>
      <c r="C14" s="83"/>
      <c r="D14" s="83"/>
      <c r="E14" s="83"/>
      <c r="F14" s="83"/>
      <c r="G14" s="83"/>
      <c r="H14" s="83"/>
    </row>
    <row r="15" spans="2:15" ht="32.25" customHeight="1" x14ac:dyDescent="0.2">
      <c r="B15" s="41">
        <v>2.1</v>
      </c>
      <c r="C15" s="37" t="s">
        <v>10</v>
      </c>
      <c r="D15" s="33">
        <v>0</v>
      </c>
      <c r="E15" s="34">
        <f>D15/E3</f>
        <v>0</v>
      </c>
      <c r="F15" s="35">
        <f>D15*0.19</f>
        <v>0</v>
      </c>
      <c r="G15" s="36">
        <f>D15+F15</f>
        <v>0</v>
      </c>
      <c r="H15" s="36">
        <f>G15/E3</f>
        <v>0</v>
      </c>
      <c r="I15" s="11"/>
      <c r="J15" s="11"/>
      <c r="K15" s="11"/>
      <c r="L15" s="11"/>
      <c r="M15" s="11"/>
      <c r="N15" s="11"/>
      <c r="O15" s="11"/>
    </row>
    <row r="16" spans="2:15" s="62" customFormat="1" x14ac:dyDescent="0.2">
      <c r="B16" s="84" t="s">
        <v>19</v>
      </c>
      <c r="C16" s="84"/>
      <c r="D16" s="51">
        <f>D15</f>
        <v>0</v>
      </c>
      <c r="E16" s="57">
        <f>E15</f>
        <v>0</v>
      </c>
      <c r="F16" s="53">
        <f>F15</f>
        <v>0</v>
      </c>
      <c r="G16" s="53">
        <v>0</v>
      </c>
      <c r="H16" s="53">
        <f>H15</f>
        <v>0</v>
      </c>
    </row>
    <row r="17" spans="2:15" ht="18" customHeight="1" x14ac:dyDescent="0.2">
      <c r="B17" s="83" t="s">
        <v>2</v>
      </c>
      <c r="C17" s="83"/>
      <c r="D17" s="83"/>
      <c r="E17" s="83"/>
      <c r="F17" s="83"/>
      <c r="G17" s="83"/>
      <c r="H17" s="83"/>
    </row>
    <row r="18" spans="2:15" s="54" customFormat="1" ht="18" customHeight="1" x14ac:dyDescent="0.25">
      <c r="B18" s="56">
        <v>3.1</v>
      </c>
      <c r="C18" s="50" t="s">
        <v>51</v>
      </c>
      <c r="D18" s="53">
        <f>D19+D20+D21</f>
        <v>7</v>
      </c>
      <c r="E18" s="53">
        <f>E19+E20+E21</f>
        <v>1.5430057752501873</v>
      </c>
      <c r="F18" s="53">
        <f>F19+F20+F21</f>
        <v>1.33</v>
      </c>
      <c r="G18" s="53">
        <f>G19+G20+G21</f>
        <v>8.33</v>
      </c>
      <c r="H18" s="53">
        <f>G18/E3</f>
        <v>1.836176872547723</v>
      </c>
      <c r="M18" s="55"/>
      <c r="N18" s="55"/>
      <c r="O18" s="55"/>
    </row>
    <row r="19" spans="2:15" ht="18" customHeight="1" x14ac:dyDescent="0.2">
      <c r="B19" s="31" t="s">
        <v>52</v>
      </c>
      <c r="C19" s="37" t="s">
        <v>53</v>
      </c>
      <c r="D19" s="36">
        <v>5</v>
      </c>
      <c r="E19" s="34">
        <f>D19/E3</f>
        <v>1.1021469823215624</v>
      </c>
      <c r="F19" s="35">
        <f>D19*0.19</f>
        <v>0.95</v>
      </c>
      <c r="G19" s="36">
        <f>D19+F19</f>
        <v>5.95</v>
      </c>
      <c r="H19" s="36">
        <f>G19/E3</f>
        <v>1.3115549089626592</v>
      </c>
      <c r="M19" s="4"/>
      <c r="N19" s="4"/>
      <c r="O19" s="4"/>
    </row>
    <row r="20" spans="2:15" ht="18" customHeight="1" x14ac:dyDescent="0.2">
      <c r="B20" s="31" t="s">
        <v>54</v>
      </c>
      <c r="C20" s="37" t="s">
        <v>55</v>
      </c>
      <c r="D20" s="36">
        <v>0</v>
      </c>
      <c r="E20" s="34">
        <v>0</v>
      </c>
      <c r="F20" s="35">
        <v>0</v>
      </c>
      <c r="G20" s="36">
        <v>0</v>
      </c>
      <c r="H20" s="36">
        <v>0</v>
      </c>
      <c r="M20" s="4"/>
      <c r="N20" s="4"/>
      <c r="O20" s="4"/>
    </row>
    <row r="21" spans="2:15" ht="18" customHeight="1" x14ac:dyDescent="0.2">
      <c r="B21" s="31" t="s">
        <v>56</v>
      </c>
      <c r="C21" s="37" t="s">
        <v>57</v>
      </c>
      <c r="D21" s="36">
        <v>2</v>
      </c>
      <c r="E21" s="34">
        <f>D21/E3</f>
        <v>0.44085879292862495</v>
      </c>
      <c r="F21" s="35">
        <f>D21*0.19</f>
        <v>0.38</v>
      </c>
      <c r="G21" s="36">
        <f>D21+F21</f>
        <v>2.38</v>
      </c>
      <c r="H21" s="36">
        <f>G21/E3</f>
        <v>0.52462196358506363</v>
      </c>
      <c r="M21" s="4"/>
      <c r="N21" s="4"/>
      <c r="O21" s="4"/>
    </row>
    <row r="22" spans="2:15" s="54" customFormat="1" ht="38.25" customHeight="1" x14ac:dyDescent="0.25">
      <c r="B22" s="49">
        <v>3.2</v>
      </c>
      <c r="C22" s="50" t="s">
        <v>66</v>
      </c>
      <c r="D22" s="51">
        <v>5</v>
      </c>
      <c r="E22" s="52">
        <v>0</v>
      </c>
      <c r="F22" s="53">
        <v>0</v>
      </c>
      <c r="G22" s="53">
        <f>D22+F22</f>
        <v>5</v>
      </c>
      <c r="H22" s="53">
        <f>G22/E3</f>
        <v>1.1021469823215624</v>
      </c>
      <c r="M22" s="60"/>
      <c r="N22" s="55"/>
      <c r="O22" s="61"/>
    </row>
    <row r="23" spans="2:15" s="54" customFormat="1" ht="20.25" customHeight="1" x14ac:dyDescent="0.25">
      <c r="B23" s="49">
        <v>3.3</v>
      </c>
      <c r="C23" s="50" t="s">
        <v>58</v>
      </c>
      <c r="D23" s="51">
        <v>2.5</v>
      </c>
      <c r="E23" s="52">
        <f>D23/E3</f>
        <v>0.55107349116078119</v>
      </c>
      <c r="F23" s="59">
        <f>D23*0.19</f>
        <v>0.47499999999999998</v>
      </c>
      <c r="G23" s="53">
        <f>D23+F23</f>
        <v>2.9750000000000001</v>
      </c>
      <c r="H23" s="53">
        <f>G23/E3</f>
        <v>0.65577745448132962</v>
      </c>
      <c r="M23" s="60"/>
      <c r="N23" s="55"/>
      <c r="O23" s="61"/>
    </row>
    <row r="24" spans="2:15" s="54" customFormat="1" ht="21" customHeight="1" x14ac:dyDescent="0.25">
      <c r="B24" s="49">
        <v>3.4</v>
      </c>
      <c r="C24" s="50" t="s">
        <v>59</v>
      </c>
      <c r="D24" s="51">
        <v>1.5</v>
      </c>
      <c r="E24" s="52">
        <f>D24/E3</f>
        <v>0.33064409469646872</v>
      </c>
      <c r="F24" s="59">
        <f>D24*0.19</f>
        <v>0.28500000000000003</v>
      </c>
      <c r="G24" s="53">
        <f>D24+F24</f>
        <v>1.7850000000000001</v>
      </c>
      <c r="H24" s="53">
        <f>G24/E3</f>
        <v>0.39346647268879781</v>
      </c>
      <c r="M24" s="60"/>
      <c r="N24" s="55"/>
      <c r="O24" s="61"/>
    </row>
    <row r="25" spans="2:15" s="54" customFormat="1" ht="18" customHeight="1" x14ac:dyDescent="0.25">
      <c r="B25" s="49">
        <v>3.5</v>
      </c>
      <c r="C25" s="50" t="s">
        <v>60</v>
      </c>
      <c r="D25" s="51">
        <f>D26+D27+D28+D29+D30+D31</f>
        <v>47.265000000000001</v>
      </c>
      <c r="E25" s="52">
        <f>D25/E3</f>
        <v>10.41859542388573</v>
      </c>
      <c r="F25" s="53">
        <f>D25*0.19</f>
        <v>8.9803499999999996</v>
      </c>
      <c r="G25" s="53">
        <f t="shared" si="0"/>
        <v>56.245350000000002</v>
      </c>
      <c r="H25" s="53">
        <f>G25/E3</f>
        <v>12.398128554424019</v>
      </c>
      <c r="M25" s="55"/>
    </row>
    <row r="26" spans="2:15" ht="18" customHeight="1" x14ac:dyDescent="0.2">
      <c r="B26" s="31" t="s">
        <v>61</v>
      </c>
      <c r="C26" s="37" t="s">
        <v>89</v>
      </c>
      <c r="D26" s="45">
        <v>0</v>
      </c>
      <c r="E26" s="34">
        <f>D26/E$3</f>
        <v>0</v>
      </c>
      <c r="F26" s="35">
        <f>D26*0.24</f>
        <v>0</v>
      </c>
      <c r="G26" s="36">
        <v>0</v>
      </c>
      <c r="H26" s="36">
        <f>G26/E3</f>
        <v>0</v>
      </c>
      <c r="M26" s="4"/>
    </row>
    <row r="27" spans="2:15" ht="18" customHeight="1" x14ac:dyDescent="0.2">
      <c r="B27" s="31" t="s">
        <v>62</v>
      </c>
      <c r="C27" s="37" t="s">
        <v>88</v>
      </c>
      <c r="D27" s="45">
        <v>0</v>
      </c>
      <c r="E27" s="34">
        <f>D27/E$3</f>
        <v>0</v>
      </c>
      <c r="F27" s="35">
        <f>D27*0.24</f>
        <v>0</v>
      </c>
      <c r="G27" s="36">
        <v>0</v>
      </c>
      <c r="H27" s="36">
        <f>G27/E3</f>
        <v>0</v>
      </c>
      <c r="M27" s="4"/>
    </row>
    <row r="28" spans="2:15" ht="18" customHeight="1" x14ac:dyDescent="0.2">
      <c r="B28" s="31" t="s">
        <v>63</v>
      </c>
      <c r="C28" s="37" t="s">
        <v>64</v>
      </c>
      <c r="D28" s="45">
        <v>17.649999999999999</v>
      </c>
      <c r="E28" s="34">
        <f>D28/E3</f>
        <v>3.8905788475951151</v>
      </c>
      <c r="F28" s="35">
        <f t="shared" ref="F28:F37" si="1">D28*0.19</f>
        <v>3.3534999999999999</v>
      </c>
      <c r="G28" s="36">
        <f t="shared" ref="G28:G35" si="2">D28+F28</f>
        <v>21.003499999999999</v>
      </c>
      <c r="H28" s="36">
        <f>G28/E3</f>
        <v>4.629788828638187</v>
      </c>
      <c r="M28" s="4"/>
    </row>
    <row r="29" spans="2:15" ht="31.5" customHeight="1" x14ac:dyDescent="0.2">
      <c r="B29" s="31" t="s">
        <v>65</v>
      </c>
      <c r="C29" s="37" t="s">
        <v>67</v>
      </c>
      <c r="D29" s="45">
        <v>3.35</v>
      </c>
      <c r="E29" s="34">
        <f>D29/E3</f>
        <v>0.73843847815544683</v>
      </c>
      <c r="F29" s="35">
        <f t="shared" si="1"/>
        <v>0.63650000000000007</v>
      </c>
      <c r="G29" s="36">
        <f t="shared" si="2"/>
        <v>3.9865000000000004</v>
      </c>
      <c r="H29" s="36">
        <f>G29/E3</f>
        <v>0.87874178900498179</v>
      </c>
      <c r="M29" s="4"/>
    </row>
    <row r="30" spans="2:15" ht="33.75" customHeight="1" x14ac:dyDescent="0.2">
      <c r="B30" s="31" t="s">
        <v>68</v>
      </c>
      <c r="C30" s="37" t="s">
        <v>87</v>
      </c>
      <c r="D30" s="45">
        <v>2.82</v>
      </c>
      <c r="E30" s="34">
        <f>D30/E3</f>
        <v>0.6216108980293612</v>
      </c>
      <c r="F30" s="35">
        <f t="shared" si="1"/>
        <v>0.53579999999999994</v>
      </c>
      <c r="G30" s="36">
        <f t="shared" si="2"/>
        <v>3.3557999999999999</v>
      </c>
      <c r="H30" s="36">
        <f>G30/E3</f>
        <v>0.73971696865493985</v>
      </c>
      <c r="M30" s="4"/>
    </row>
    <row r="31" spans="2:15" ht="27.75" customHeight="1" x14ac:dyDescent="0.2">
      <c r="B31" s="31" t="s">
        <v>69</v>
      </c>
      <c r="C31" s="37" t="s">
        <v>86</v>
      </c>
      <c r="D31" s="45">
        <v>23.445</v>
      </c>
      <c r="E31" s="34">
        <f>D31/E3</f>
        <v>5.1679672001058066</v>
      </c>
      <c r="F31" s="35">
        <f t="shared" si="1"/>
        <v>4.4545500000000002</v>
      </c>
      <c r="G31" s="36">
        <f t="shared" si="2"/>
        <v>27.899550000000001</v>
      </c>
      <c r="H31" s="36">
        <f>G31/E3</f>
        <v>6.1498809681259097</v>
      </c>
      <c r="M31" s="4"/>
    </row>
    <row r="32" spans="2:15" s="54" customFormat="1" ht="29.25" customHeight="1" x14ac:dyDescent="0.25">
      <c r="B32" s="56">
        <v>3.6</v>
      </c>
      <c r="C32" s="50" t="s">
        <v>14</v>
      </c>
      <c r="D32" s="51">
        <v>8</v>
      </c>
      <c r="E32" s="57">
        <f>D32/E3</f>
        <v>1.7634351717144998</v>
      </c>
      <c r="F32" s="53">
        <f t="shared" si="1"/>
        <v>1.52</v>
      </c>
      <c r="G32" s="53">
        <f t="shared" si="2"/>
        <v>9.52</v>
      </c>
      <c r="H32" s="53">
        <f>G32/E3</f>
        <v>2.0984878543402545</v>
      </c>
    </row>
    <row r="33" spans="2:15" s="54" customFormat="1" ht="14.25" customHeight="1" x14ac:dyDescent="0.25">
      <c r="B33" s="56">
        <v>3.7</v>
      </c>
      <c r="C33" s="50" t="s">
        <v>39</v>
      </c>
      <c r="D33" s="53">
        <v>0</v>
      </c>
      <c r="E33" s="52">
        <f>D33/E3</f>
        <v>0</v>
      </c>
      <c r="F33" s="53">
        <f t="shared" si="1"/>
        <v>0</v>
      </c>
      <c r="G33" s="53">
        <f t="shared" si="2"/>
        <v>0</v>
      </c>
      <c r="H33" s="53">
        <f>G33/E3</f>
        <v>0</v>
      </c>
    </row>
    <row r="34" spans="2:15" s="54" customFormat="1" ht="18" customHeight="1" x14ac:dyDescent="0.25">
      <c r="B34" s="56">
        <v>3.8</v>
      </c>
      <c r="C34" s="50" t="s">
        <v>72</v>
      </c>
      <c r="D34" s="53">
        <f>D35+D36+D37</f>
        <v>6.9</v>
      </c>
      <c r="E34" s="58">
        <f>D34/E3</f>
        <v>1.5209628356037561</v>
      </c>
      <c r="F34" s="59">
        <f t="shared" si="1"/>
        <v>1.3110000000000002</v>
      </c>
      <c r="G34" s="53">
        <f t="shared" si="2"/>
        <v>8.2110000000000003</v>
      </c>
      <c r="H34" s="59">
        <f>G34/E3</f>
        <v>1.8099457743684699</v>
      </c>
    </row>
    <row r="35" spans="2:15" ht="31.5" customHeight="1" x14ac:dyDescent="0.2">
      <c r="B35" s="31" t="s">
        <v>70</v>
      </c>
      <c r="C35" s="37" t="s">
        <v>84</v>
      </c>
      <c r="D35" s="45">
        <v>3.2</v>
      </c>
      <c r="E35" s="34">
        <f>D35/E3</f>
        <v>0.70537406868579999</v>
      </c>
      <c r="F35" s="35">
        <f t="shared" si="1"/>
        <v>0.6080000000000001</v>
      </c>
      <c r="G35" s="36">
        <f t="shared" si="2"/>
        <v>3.8080000000000003</v>
      </c>
      <c r="H35" s="36">
        <f>G35/E3</f>
        <v>0.83939514173610197</v>
      </c>
    </row>
    <row r="36" spans="2:15" ht="39.75" customHeight="1" x14ac:dyDescent="0.2">
      <c r="B36" s="31" t="s">
        <v>83</v>
      </c>
      <c r="C36" s="37" t="s">
        <v>82</v>
      </c>
      <c r="D36" s="45">
        <v>0.7</v>
      </c>
      <c r="E36" s="34">
        <f>D36/E3</f>
        <v>0.15430057752501872</v>
      </c>
      <c r="F36" s="35">
        <f>D36*0.19</f>
        <v>0.13299999999999998</v>
      </c>
      <c r="G36" s="36">
        <f>D36+F36</f>
        <v>0.83299999999999996</v>
      </c>
      <c r="H36" s="36">
        <f>G36/E3</f>
        <v>0.18361768725477229</v>
      </c>
      <c r="K36" s="14"/>
      <c r="M36" s="15"/>
      <c r="N36" s="15"/>
      <c r="O36" s="15"/>
    </row>
    <row r="37" spans="2:15" ht="24.75" customHeight="1" x14ac:dyDescent="0.2">
      <c r="B37" s="31" t="s">
        <v>71</v>
      </c>
      <c r="C37" s="37" t="s">
        <v>47</v>
      </c>
      <c r="D37" s="45">
        <v>3</v>
      </c>
      <c r="E37" s="34">
        <f>D37/E3</f>
        <v>0.66128818939293743</v>
      </c>
      <c r="F37" s="35">
        <f t="shared" si="1"/>
        <v>0.57000000000000006</v>
      </c>
      <c r="G37" s="36">
        <f>D37+F37</f>
        <v>3.5700000000000003</v>
      </c>
      <c r="H37" s="36">
        <f>G37/E3</f>
        <v>0.78693294537759562</v>
      </c>
      <c r="K37" s="14"/>
      <c r="M37" s="15"/>
      <c r="N37" s="15"/>
      <c r="O37" s="15"/>
    </row>
    <row r="38" spans="2:15" s="62" customFormat="1" ht="18" customHeight="1" x14ac:dyDescent="0.2">
      <c r="B38" s="84" t="s">
        <v>20</v>
      </c>
      <c r="C38" s="84"/>
      <c r="D38" s="51">
        <f>D18+D22+D23+D24+D25+D32+D33+D34</f>
        <v>78.165000000000006</v>
      </c>
      <c r="E38" s="51">
        <f>E18+E22+E23+E24+E25+E32+E33+E34</f>
        <v>16.127716792311425</v>
      </c>
      <c r="F38" s="51">
        <f>F18+F22+F23+F24+F25+F32+F33+F34</f>
        <v>13.901349999999999</v>
      </c>
      <c r="G38" s="51">
        <f>G18+G22+G23+G24+G25+G32+G33+G34</f>
        <v>92.06635</v>
      </c>
      <c r="H38" s="51">
        <f>H18+H22+H23+H24+H25+H32+H33+H34</f>
        <v>20.294129965172157</v>
      </c>
      <c r="M38" s="63"/>
      <c r="N38" s="63"/>
      <c r="O38" s="63"/>
    </row>
    <row r="39" spans="2:15" ht="18" customHeight="1" x14ac:dyDescent="0.2">
      <c r="B39" s="83" t="s">
        <v>37</v>
      </c>
      <c r="C39" s="83"/>
      <c r="D39" s="83"/>
      <c r="E39" s="83"/>
      <c r="F39" s="83"/>
      <c r="G39" s="83"/>
      <c r="H39" s="83"/>
    </row>
    <row r="40" spans="2:15" s="12" customFormat="1" ht="18" customHeight="1" x14ac:dyDescent="0.25">
      <c r="B40" s="42">
        <v>4.0999999999999996</v>
      </c>
      <c r="C40" s="43" t="s">
        <v>11</v>
      </c>
      <c r="D40" s="39">
        <v>428.08199999999999</v>
      </c>
      <c r="E40" s="44">
        <f>D40/E3</f>
        <v>94.36185689723581</v>
      </c>
      <c r="F40" s="39">
        <f>D40*0.19</f>
        <v>81.335579999999993</v>
      </c>
      <c r="G40" s="40">
        <f>D40+F40</f>
        <v>509.41757999999999</v>
      </c>
      <c r="H40" s="40">
        <f>G40/E3</f>
        <v>112.29060970771062</v>
      </c>
    </row>
    <row r="41" spans="2:15" ht="18" customHeight="1" x14ac:dyDescent="0.2">
      <c r="B41" s="31">
        <v>4.2</v>
      </c>
      <c r="C41" s="37" t="s">
        <v>12</v>
      </c>
      <c r="D41" s="33">
        <v>0</v>
      </c>
      <c r="E41" s="34">
        <f>D41/E$3</f>
        <v>0</v>
      </c>
      <c r="F41" s="35">
        <f>D41*0.19</f>
        <v>0</v>
      </c>
      <c r="G41" s="36">
        <f t="shared" si="0"/>
        <v>0</v>
      </c>
      <c r="H41" s="36">
        <f t="shared" ref="H41:H46" si="3">G41/E$3</f>
        <v>0</v>
      </c>
    </row>
    <row r="42" spans="2:15" ht="36" customHeight="1" x14ac:dyDescent="0.2">
      <c r="B42" s="31">
        <v>4.3</v>
      </c>
      <c r="C42" s="37" t="s">
        <v>21</v>
      </c>
      <c r="D42" s="33">
        <v>0</v>
      </c>
      <c r="E42" s="34">
        <f>D42/E$3</f>
        <v>0</v>
      </c>
      <c r="F42" s="35">
        <f>D42*0.19</f>
        <v>0</v>
      </c>
      <c r="G42" s="36">
        <f>D42+F42</f>
        <v>0</v>
      </c>
      <c r="H42" s="36">
        <f t="shared" si="3"/>
        <v>0</v>
      </c>
    </row>
    <row r="43" spans="2:15" ht="21.75" customHeight="1" x14ac:dyDescent="0.2">
      <c r="B43" s="31">
        <v>4.4000000000000004</v>
      </c>
      <c r="C43" s="37" t="s">
        <v>22</v>
      </c>
      <c r="D43" s="33">
        <v>0</v>
      </c>
      <c r="E43" s="46">
        <f>D43/E$3</f>
        <v>0</v>
      </c>
      <c r="F43" s="35">
        <f t="shared" ref="F43:F45" si="4">D43*0.2</f>
        <v>0</v>
      </c>
      <c r="G43" s="36">
        <f t="shared" si="0"/>
        <v>0</v>
      </c>
      <c r="H43" s="36">
        <f t="shared" si="3"/>
        <v>0</v>
      </c>
    </row>
    <row r="44" spans="2:15" ht="18" customHeight="1" x14ac:dyDescent="0.2">
      <c r="B44" s="31">
        <v>4.5</v>
      </c>
      <c r="C44" s="37" t="s">
        <v>13</v>
      </c>
      <c r="D44" s="35">
        <v>0</v>
      </c>
      <c r="E44" s="34">
        <f>D44/E$3</f>
        <v>0</v>
      </c>
      <c r="F44" s="35">
        <f t="shared" si="4"/>
        <v>0</v>
      </c>
      <c r="G44" s="36">
        <f t="shared" si="0"/>
        <v>0</v>
      </c>
      <c r="H44" s="36">
        <f t="shared" si="3"/>
        <v>0</v>
      </c>
    </row>
    <row r="45" spans="2:15" ht="18" customHeight="1" x14ac:dyDescent="0.2">
      <c r="B45" s="31">
        <v>4.5999999999999996</v>
      </c>
      <c r="C45" s="37" t="s">
        <v>23</v>
      </c>
      <c r="D45" s="33">
        <v>0</v>
      </c>
      <c r="E45" s="34">
        <f>D45/E$3</f>
        <v>0</v>
      </c>
      <c r="F45" s="35">
        <f t="shared" si="4"/>
        <v>0</v>
      </c>
      <c r="G45" s="36">
        <f t="shared" si="0"/>
        <v>0</v>
      </c>
      <c r="H45" s="36">
        <f t="shared" si="3"/>
        <v>0</v>
      </c>
    </row>
    <row r="46" spans="2:15" s="62" customFormat="1" ht="18" customHeight="1" x14ac:dyDescent="0.2">
      <c r="B46" s="84" t="s">
        <v>24</v>
      </c>
      <c r="C46" s="84"/>
      <c r="D46" s="51">
        <f>D40+D41+D42+D43+D44+D45</f>
        <v>428.08199999999999</v>
      </c>
      <c r="E46" s="52">
        <f>SUM(E40:E45)</f>
        <v>94.36185689723581</v>
      </c>
      <c r="F46" s="53">
        <f>D46*0.19</f>
        <v>81.335579999999993</v>
      </c>
      <c r="G46" s="53">
        <f>D46+F46</f>
        <v>509.41757999999999</v>
      </c>
      <c r="H46" s="53">
        <f t="shared" si="3"/>
        <v>112.29060970771062</v>
      </c>
      <c r="O46" s="67"/>
    </row>
    <row r="47" spans="2:15" ht="35.25" customHeight="1" x14ac:dyDescent="0.2">
      <c r="B47" s="83" t="s">
        <v>3</v>
      </c>
      <c r="C47" s="83"/>
      <c r="D47" s="83"/>
      <c r="E47" s="83"/>
      <c r="F47" s="83"/>
      <c r="G47" s="83"/>
      <c r="H47" s="83"/>
    </row>
    <row r="48" spans="2:15" s="54" customFormat="1" ht="18" customHeight="1" x14ac:dyDescent="0.25">
      <c r="B48" s="56">
        <v>5.0999999999999996</v>
      </c>
      <c r="C48" s="50" t="s">
        <v>38</v>
      </c>
      <c r="D48" s="53">
        <f>D49+D50</f>
        <v>0</v>
      </c>
      <c r="E48" s="53">
        <f>D48/E3</f>
        <v>0</v>
      </c>
      <c r="F48" s="53">
        <f>D48*0.19</f>
        <v>0</v>
      </c>
      <c r="G48" s="53">
        <f>D48+F48</f>
        <v>0</v>
      </c>
      <c r="H48" s="53">
        <f>G48/E3</f>
        <v>0</v>
      </c>
    </row>
    <row r="49" spans="2:8" ht="18" customHeight="1" x14ac:dyDescent="0.2">
      <c r="B49" s="31" t="s">
        <v>43</v>
      </c>
      <c r="C49" s="37" t="s">
        <v>45</v>
      </c>
      <c r="D49" s="35">
        <v>0</v>
      </c>
      <c r="E49" s="35">
        <f>D49/E3</f>
        <v>0</v>
      </c>
      <c r="F49" s="35">
        <f>D49*0.19</f>
        <v>0</v>
      </c>
      <c r="G49" s="35">
        <f t="shared" si="0"/>
        <v>0</v>
      </c>
      <c r="H49" s="35">
        <f>G49/E3</f>
        <v>0</v>
      </c>
    </row>
    <row r="50" spans="2:8" ht="21" customHeight="1" x14ac:dyDescent="0.2">
      <c r="B50" s="31" t="s">
        <v>44</v>
      </c>
      <c r="C50" s="37" t="s">
        <v>46</v>
      </c>
      <c r="D50" s="35">
        <v>0</v>
      </c>
      <c r="E50" s="35">
        <v>0</v>
      </c>
      <c r="F50" s="35">
        <f>D50*0.19</f>
        <v>0</v>
      </c>
      <c r="G50" s="35">
        <f t="shared" si="0"/>
        <v>0</v>
      </c>
      <c r="H50" s="35">
        <f>G50/E3</f>
        <v>0</v>
      </c>
    </row>
    <row r="51" spans="2:8" s="66" customFormat="1" ht="18.75" customHeight="1" x14ac:dyDescent="0.25">
      <c r="B51" s="64">
        <v>5.2</v>
      </c>
      <c r="C51" s="65" t="s">
        <v>25</v>
      </c>
      <c r="D51" s="53">
        <f>D52+D53+D54+D55</f>
        <v>4.8320000000000007</v>
      </c>
      <c r="E51" s="53">
        <f>D51/E3</f>
        <v>1.065114843715558</v>
      </c>
      <c r="F51" s="53">
        <v>0</v>
      </c>
      <c r="G51" s="53">
        <f>D51+F51</f>
        <v>4.8320000000000007</v>
      </c>
      <c r="H51" s="53">
        <f>G51/E3</f>
        <v>1.065114843715558</v>
      </c>
    </row>
    <row r="52" spans="2:8" ht="38.25" customHeight="1" x14ac:dyDescent="0.2">
      <c r="B52" s="47" t="s">
        <v>40</v>
      </c>
      <c r="C52" s="37" t="s">
        <v>73</v>
      </c>
      <c r="D52" s="36">
        <v>0</v>
      </c>
      <c r="E52" s="39">
        <f>D52/E3</f>
        <v>0</v>
      </c>
      <c r="F52" s="35">
        <v>0</v>
      </c>
      <c r="G52" s="35">
        <f>0</f>
        <v>0</v>
      </c>
      <c r="H52" s="35">
        <f>G52/E$3</f>
        <v>0</v>
      </c>
    </row>
    <row r="53" spans="2:8" ht="35.25" customHeight="1" x14ac:dyDescent="0.2">
      <c r="B53" s="47" t="s">
        <v>41</v>
      </c>
      <c r="C53" s="37" t="s">
        <v>74</v>
      </c>
      <c r="D53" s="36">
        <v>2.1960000000000002</v>
      </c>
      <c r="E53" s="39">
        <f>D53/E3</f>
        <v>0.48406295463563026</v>
      </c>
      <c r="F53" s="35">
        <v>0</v>
      </c>
      <c r="G53" s="35">
        <f>D53+F53</f>
        <v>2.1960000000000002</v>
      </c>
      <c r="H53" s="35">
        <f>G53/E3</f>
        <v>0.48406295463563026</v>
      </c>
    </row>
    <row r="54" spans="2:8" ht="48.75" customHeight="1" x14ac:dyDescent="0.2">
      <c r="B54" s="47" t="s">
        <v>42</v>
      </c>
      <c r="C54" s="37" t="s">
        <v>75</v>
      </c>
      <c r="D54" s="35">
        <v>0.44</v>
      </c>
      <c r="E54" s="39">
        <f>D54/E3</f>
        <v>9.6988934444297487E-2</v>
      </c>
      <c r="F54" s="35">
        <v>0</v>
      </c>
      <c r="G54" s="35">
        <f t="shared" si="0"/>
        <v>0.44</v>
      </c>
      <c r="H54" s="35">
        <f>G54/E$3</f>
        <v>9.6988934444297487E-2</v>
      </c>
    </row>
    <row r="55" spans="2:8" ht="24" customHeight="1" x14ac:dyDescent="0.2">
      <c r="B55" s="48" t="s">
        <v>76</v>
      </c>
      <c r="C55" s="37" t="s">
        <v>77</v>
      </c>
      <c r="D55" s="35">
        <v>2.1960000000000002</v>
      </c>
      <c r="E55" s="39">
        <f>D55/E3</f>
        <v>0.48406295463563026</v>
      </c>
      <c r="F55" s="35">
        <v>0</v>
      </c>
      <c r="G55" s="35">
        <f t="shared" ref="G55" si="5">D55+F55</f>
        <v>2.1960000000000002</v>
      </c>
      <c r="H55" s="35">
        <f>G55/E3</f>
        <v>0.48406295463563026</v>
      </c>
    </row>
    <row r="56" spans="2:8" s="54" customFormat="1" ht="21.75" customHeight="1" x14ac:dyDescent="0.25">
      <c r="B56" s="49">
        <v>5.3</v>
      </c>
      <c r="C56" s="68" t="s">
        <v>26</v>
      </c>
      <c r="D56" s="53">
        <v>43.491999999999997</v>
      </c>
      <c r="E56" s="53">
        <f>D56/E3</f>
        <v>9.5869153110258782</v>
      </c>
      <c r="F56" s="53">
        <f>D56*0.19</f>
        <v>8.2634799999999995</v>
      </c>
      <c r="G56" s="53">
        <f>D56+F56</f>
        <v>51.755479999999999</v>
      </c>
      <c r="H56" s="53">
        <f>G56/E3</f>
        <v>11.408429220120794</v>
      </c>
    </row>
    <row r="57" spans="2:8" s="62" customFormat="1" ht="28.5" customHeight="1" x14ac:dyDescent="0.2">
      <c r="B57" s="84" t="s">
        <v>27</v>
      </c>
      <c r="C57" s="84"/>
      <c r="D57" s="51">
        <f>D48+D51+D56</f>
        <v>48.323999999999998</v>
      </c>
      <c r="E57" s="53">
        <f>D57/E3</f>
        <v>10.652030154741436</v>
      </c>
      <c r="F57" s="51">
        <f>F48+F51+F56</f>
        <v>8.2634799999999995</v>
      </c>
      <c r="G57" s="51">
        <f>G48+G51+G56</f>
        <v>56.587479999999999</v>
      </c>
      <c r="H57" s="51">
        <f>G57/E3</f>
        <v>12.473544063836354</v>
      </c>
    </row>
    <row r="58" spans="2:8" ht="37.5" customHeight="1" x14ac:dyDescent="0.2">
      <c r="B58" s="83" t="s">
        <v>28</v>
      </c>
      <c r="C58" s="83"/>
      <c r="D58" s="83"/>
      <c r="E58" s="83"/>
      <c r="F58" s="83"/>
      <c r="G58" s="83"/>
      <c r="H58" s="83"/>
    </row>
    <row r="59" spans="2:8" ht="18" customHeight="1" x14ac:dyDescent="0.2">
      <c r="B59" s="31">
        <v>6.1</v>
      </c>
      <c r="C59" s="37" t="s">
        <v>33</v>
      </c>
      <c r="D59" s="35">
        <v>0</v>
      </c>
      <c r="E59" s="35">
        <f>D59/E$3</f>
        <v>0</v>
      </c>
      <c r="F59" s="35">
        <f>D59*0.2</f>
        <v>0</v>
      </c>
      <c r="G59" s="35">
        <f t="shared" si="0"/>
        <v>0</v>
      </c>
      <c r="H59" s="35">
        <f>G59/E$3</f>
        <v>0</v>
      </c>
    </row>
    <row r="60" spans="2:8" ht="18" customHeight="1" x14ac:dyDescent="0.2">
      <c r="B60" s="31">
        <v>6.2</v>
      </c>
      <c r="C60" s="37" t="s">
        <v>32</v>
      </c>
      <c r="D60" s="36">
        <v>0</v>
      </c>
      <c r="E60" s="35">
        <f>D60/E$3</f>
        <v>0</v>
      </c>
      <c r="F60" s="35">
        <f>D60*0.2</f>
        <v>0</v>
      </c>
      <c r="G60" s="35">
        <f t="shared" si="0"/>
        <v>0</v>
      </c>
      <c r="H60" s="35">
        <f>G60/E$3</f>
        <v>0</v>
      </c>
    </row>
    <row r="61" spans="2:8" ht="18" customHeight="1" x14ac:dyDescent="0.2">
      <c r="B61" s="76" t="s">
        <v>29</v>
      </c>
      <c r="C61" s="76"/>
      <c r="D61" s="38">
        <f>D59+D60</f>
        <v>0</v>
      </c>
      <c r="E61" s="38">
        <f>SUM(E59:E60)</f>
        <v>0</v>
      </c>
      <c r="F61" s="39">
        <f>D61*0.2</f>
        <v>0</v>
      </c>
      <c r="G61" s="38">
        <f t="shared" si="0"/>
        <v>0</v>
      </c>
      <c r="H61" s="38">
        <f>G61/E$3</f>
        <v>0</v>
      </c>
    </row>
    <row r="62" spans="2:8" s="62" customFormat="1" ht="15" customHeight="1" x14ac:dyDescent="0.2">
      <c r="B62" s="77" t="s">
        <v>30</v>
      </c>
      <c r="C62" s="77"/>
      <c r="D62" s="51">
        <f>D13+D16+D38+D46+D57+D61</f>
        <v>554.57100000000003</v>
      </c>
      <c r="E62" s="51">
        <f>SUM(E61,E57,E46,E38,E16,E13)</f>
        <v>121.14160384428868</v>
      </c>
      <c r="F62" s="53">
        <f>F13+F16+F38+F46+F57+F61</f>
        <v>103.50040999999999</v>
      </c>
      <c r="G62" s="51">
        <f>G13+G16+G38+G46+G57+G61</f>
        <v>658.07141000000001</v>
      </c>
      <c r="H62" s="51">
        <f>G62/E3</f>
        <v>145.05828373671915</v>
      </c>
    </row>
    <row r="63" spans="2:8" s="62" customFormat="1" ht="13.5" customHeight="1" x14ac:dyDescent="0.2">
      <c r="B63" s="77" t="s">
        <v>4</v>
      </c>
      <c r="C63" s="77"/>
      <c r="D63" s="51">
        <f>D13+D16+D46+D48+D56</f>
        <v>471.57400000000001</v>
      </c>
      <c r="E63" s="51">
        <f>D63/E3</f>
        <v>103.9487722082617</v>
      </c>
      <c r="F63" s="53">
        <f>D63*0.19</f>
        <v>89.599060000000009</v>
      </c>
      <c r="G63" s="51">
        <f>D63+F63</f>
        <v>561.17306000000008</v>
      </c>
      <c r="H63" s="51">
        <f>G63/E3</f>
        <v>123.69903892783144</v>
      </c>
    </row>
    <row r="64" spans="2:8" s="62" customFormat="1" ht="13.5" customHeight="1" x14ac:dyDescent="0.2">
      <c r="B64" s="69"/>
      <c r="C64" s="69"/>
      <c r="D64" s="70"/>
      <c r="E64" s="70"/>
      <c r="F64" s="71"/>
      <c r="G64" s="70"/>
      <c r="H64" s="70"/>
    </row>
    <row r="65" spans="2:8" ht="21" customHeight="1" x14ac:dyDescent="0.2">
      <c r="B65" s="28" t="s">
        <v>79</v>
      </c>
      <c r="C65" s="28" t="s">
        <v>80</v>
      </c>
      <c r="D65" s="29"/>
      <c r="E65" s="29"/>
      <c r="F65" s="30"/>
      <c r="G65" s="29"/>
      <c r="H65" s="29" t="s">
        <v>85</v>
      </c>
    </row>
    <row r="66" spans="2:8" ht="40.5" customHeight="1" x14ac:dyDescent="0.2">
      <c r="C66" s="72" t="s">
        <v>90</v>
      </c>
      <c r="D66" s="74">
        <v>69.135000000000005</v>
      </c>
      <c r="E66" s="73"/>
      <c r="F66" s="73"/>
      <c r="G66" s="4"/>
    </row>
    <row r="67" spans="2:8" ht="35.25" customHeight="1" x14ac:dyDescent="0.25">
      <c r="C67" s="72" t="s">
        <v>91</v>
      </c>
      <c r="D67" s="75">
        <f>G57+G46+G31</f>
        <v>593.90460999999993</v>
      </c>
      <c r="E67" s="4"/>
      <c r="F67" s="13"/>
      <c r="G67" s="4"/>
    </row>
    <row r="68" spans="2:8" ht="15.75" x14ac:dyDescent="0.25">
      <c r="C68" s="16"/>
      <c r="D68" s="17"/>
      <c r="F68" s="20"/>
    </row>
    <row r="69" spans="2:8" ht="15.75" x14ac:dyDescent="0.2">
      <c r="E69" s="23"/>
      <c r="F69" s="21" t="s">
        <v>78</v>
      </c>
      <c r="G69" s="11"/>
    </row>
    <row r="70" spans="2:8" ht="15.75" x14ac:dyDescent="0.2">
      <c r="B70" s="18"/>
      <c r="C70" s="19" t="s">
        <v>48</v>
      </c>
      <c r="D70" s="20"/>
      <c r="E70" s="25"/>
      <c r="F70" s="25"/>
      <c r="G70" s="11"/>
    </row>
    <row r="71" spans="2:8" x14ac:dyDescent="0.2">
      <c r="B71" s="22"/>
      <c r="C71" s="23" t="s">
        <v>49</v>
      </c>
      <c r="D71" s="23"/>
    </row>
    <row r="72" spans="2:8" x14ac:dyDescent="0.2">
      <c r="B72" s="24"/>
      <c r="C72" s="25"/>
      <c r="D72" s="25"/>
    </row>
  </sheetData>
  <mergeCells count="22">
    <mergeCell ref="B47:H47"/>
    <mergeCell ref="B13:C13"/>
    <mergeCell ref="B14:H14"/>
    <mergeCell ref="B16:C16"/>
    <mergeCell ref="B17:H17"/>
    <mergeCell ref="B38:C38"/>
    <mergeCell ref="B61:C61"/>
    <mergeCell ref="B62:C62"/>
    <mergeCell ref="B63:C63"/>
    <mergeCell ref="C2:H2"/>
    <mergeCell ref="C3:D3"/>
    <mergeCell ref="F3:H3"/>
    <mergeCell ref="B5:B7"/>
    <mergeCell ref="C5:C7"/>
    <mergeCell ref="D5:E6"/>
    <mergeCell ref="F5:F6"/>
    <mergeCell ref="G5:H6"/>
    <mergeCell ref="B9:H9"/>
    <mergeCell ref="B57:C57"/>
    <mergeCell ref="B58:H58"/>
    <mergeCell ref="B39:H39"/>
    <mergeCell ref="B46:C46"/>
  </mergeCells>
  <phoneticPr fontId="1" type="noConversion"/>
  <pageMargins left="0.23622047244094491" right="0.23622047244094491" top="0.15748031496062992" bottom="0.15748031496062992" header="0.31496062992125984" footer="0.31496062992125984"/>
  <pageSetup paperSize="9" scale="5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apa si canalizare</vt:lpstr>
      <vt:lpstr>'apa si canalizare'!Zona_de_imprimat</vt:lpstr>
    </vt:vector>
  </TitlesOfParts>
  <Company>DP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Silviu Tegzesiu</dc:creator>
  <cp:lastModifiedBy>User</cp:lastModifiedBy>
  <cp:lastPrinted>2020-11-11T09:09:10Z</cp:lastPrinted>
  <dcterms:created xsi:type="dcterms:W3CDTF">2003-05-28T23:02:03Z</dcterms:created>
  <dcterms:modified xsi:type="dcterms:W3CDTF">2020-11-17T09:15:30Z</dcterms:modified>
</cp:coreProperties>
</file>